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" sheetId="2" r:id="rId2"/>
  </sheets>
  <definedNames/>
  <calcPr fullCalcOnLoad="1"/>
</workbook>
</file>

<file path=xl/sharedStrings.xml><?xml version="1.0" encoding="utf-8"?>
<sst xmlns="http://schemas.openxmlformats.org/spreadsheetml/2006/main" count="307" uniqueCount="156">
  <si>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</si>
  <si>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</si>
  <si>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</si>
  <si>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</si>
  <si>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</si>
  <si>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</si>
  <si>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</si>
  <si>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</si>
  <si>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</si>
  <si>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</si>
  <si>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</si>
  <si>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</si>
  <si>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</si>
  <si>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</si>
  <si>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</si>
  <si>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</si>
  <si>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</si>
  <si>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</si>
  <si>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</si>
  <si>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</si>
  <si>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</si>
  <si>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</si>
  <si>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</si>
  <si>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</si>
  <si>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</si>
  <si>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</si>
  <si>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</si>
  <si>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</si>
  <si>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</si>
  <si>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</si>
  <si>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</si>
  <si>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</si>
  <si>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</si>
  <si>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</si>
  <si>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</si>
  <si>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</si>
  <si>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</si>
  <si>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</si>
  <si>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</si>
  <si>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</si>
  <si>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</si>
  <si>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</si>
  <si>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</si>
  <si>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</si>
  <si>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</si>
  <si>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</si>
  <si>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</si>
  <si>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</si>
  <si>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</si>
  <si>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</si>
  <si>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</si>
  <si>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</si>
  <si>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</si>
  <si>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</si>
  <si>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</si>
  <si>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</si>
  <si>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</si>
  <si>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</si>
  <si>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</si>
  <si>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</si>
  <si>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</si>
  <si>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</si>
  <si>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</si>
  <si>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</si>
  <si>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</si>
  <si>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</si>
  <si>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</si>
  <si>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</si>
  <si>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</si>
  <si>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</si>
  <si>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</si>
  <si>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</si>
  <si>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</si>
  <si>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</si>
  <si>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</si>
  <si>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</si>
  <si>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</si>
  <si>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</si>
  <si>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</si>
  <si>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</si>
  <si>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</si>
  <si>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</si>
  <si>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</si>
  <si>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</si>
  <si>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</si>
  <si>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</si>
  <si>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</si>
  <si>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</si>
  <si>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</si>
  <si>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</si>
  <si>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</si>
  <si>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</si>
  <si>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</si>
  <si>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</si>
  <si>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</si>
  <si>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</si>
  <si>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</si>
  <si>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</si>
  <si>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</si>
  <si>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</si>
  <si>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</si>
  <si>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</si>
  <si>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</si>
  <si>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</si>
  <si>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</si>
  <si>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</si>
  <si>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</si>
  <si>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</si>
  <si>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</si>
  <si>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</si>
  <si>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</si>
  <si>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</si>
  <si>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</si>
  <si>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</si>
  <si>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</si>
  <si>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</si>
  <si>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</si>
  <si>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</si>
  <si>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</si>
  <si>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</si>
  <si>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</si>
  <si>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</si>
  <si>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</si>
  <si>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</si>
  <si>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</si>
  <si>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</si>
  <si>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</si>
  <si>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</si>
  <si>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</si>
  <si>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</si>
  <si>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</si>
  <si>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</si>
  <si>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</si>
  <si>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</si>
  <si>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</si>
  <si>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</si>
  <si>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</si>
  <si>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</si>
  <si>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</si>
  <si>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</si>
  <si>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</si>
  <si>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</si>
  <si>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</si>
  <si>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</si>
  <si>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</si>
  <si>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</si>
  <si>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</si>
  <si>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</si>
  <si>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</si>
  <si>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</si>
  <si>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</si>
  <si>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</si>
  <si>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</si>
  <si>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</si>
  <si>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27.02.2018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</si>
  <si>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26.02.18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</si>
</sst>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7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35" fillId="37" borderId="17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3" fillId="13" borderId="20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35" fillId="0" borderId="17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tabSelected="1"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5" sqref="B1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291" t="s">
        <v>154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186"/>
    </row>
    <row r="2" spans="2:25" s="1" customFormat="1" ht="15.75" customHeight="1">
      <c r="B2" s="292"/>
      <c r="C2" s="292"/>
      <c r="D2" s="292"/>
      <c r="E2" s="292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93"/>
      <c r="B3" s="295"/>
      <c r="C3" s="296" t="s">
        <v>0</v>
      </c>
      <c r="D3" s="274" t="s">
        <v>131</v>
      </c>
      <c r="E3" s="274" t="s">
        <v>131</v>
      </c>
      <c r="F3" s="25"/>
      <c r="G3" s="297" t="s">
        <v>26</v>
      </c>
      <c r="H3" s="298"/>
      <c r="I3" s="298"/>
      <c r="J3" s="298"/>
      <c r="K3" s="29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00" t="s">
        <v>141</v>
      </c>
      <c r="V3" s="304" t="s">
        <v>136</v>
      </c>
      <c r="W3" s="304"/>
      <c r="X3" s="304"/>
      <c r="Y3" s="194"/>
    </row>
    <row r="4" spans="1:24" ht="22.5" customHeight="1">
      <c r="A4" s="293"/>
      <c r="B4" s="295"/>
      <c r="C4" s="296"/>
      <c r="D4" s="274"/>
      <c r="E4" s="274"/>
      <c r="F4" s="305" t="s">
        <v>139</v>
      </c>
      <c r="G4" s="285" t="s">
        <v>31</v>
      </c>
      <c r="H4" s="275" t="s">
        <v>129</v>
      </c>
      <c r="I4" s="287" t="s">
        <v>130</v>
      </c>
      <c r="J4" s="275" t="s">
        <v>132</v>
      </c>
      <c r="K4" s="28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89" t="s">
        <v>155</v>
      </c>
      <c r="W4" s="275" t="s">
        <v>44</v>
      </c>
      <c r="X4" s="277" t="s">
        <v>43</v>
      </c>
    </row>
    <row r="5" spans="1:24" ht="67.5" customHeight="1">
      <c r="A5" s="294"/>
      <c r="B5" s="295"/>
      <c r="C5" s="296"/>
      <c r="D5" s="274"/>
      <c r="E5" s="274"/>
      <c r="F5" s="306"/>
      <c r="G5" s="286"/>
      <c r="H5" s="276"/>
      <c r="I5" s="288"/>
      <c r="J5" s="276"/>
      <c r="K5" s="288"/>
      <c r="L5" s="278" t="s">
        <v>135</v>
      </c>
      <c r="M5" s="279"/>
      <c r="N5" s="280"/>
      <c r="O5" s="281" t="s">
        <v>153</v>
      </c>
      <c r="P5" s="282"/>
      <c r="Q5" s="283"/>
      <c r="R5" s="284" t="s">
        <v>152</v>
      </c>
      <c r="S5" s="284"/>
      <c r="T5" s="284"/>
      <c r="U5" s="288"/>
      <c r="V5" s="290"/>
      <c r="W5" s="276"/>
      <c r="X5" s="2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229561.439</v>
      </c>
      <c r="G8" s="103">
        <f>G9+G15+G18+G19+G23+G17</f>
        <v>216653.45</v>
      </c>
      <c r="H8" s="103">
        <f>G8-F8</f>
        <v>-12907.989000000001</v>
      </c>
      <c r="I8" s="210">
        <f aca="true" t="shared" si="0" ref="I8:I15">G8/F8</f>
        <v>0.9437710921475797</v>
      </c>
      <c r="J8" s="104">
        <f aca="true" t="shared" si="1" ref="J8:J52">G8-E8</f>
        <v>-1363980.35</v>
      </c>
      <c r="K8" s="156">
        <f aca="true" t="shared" si="2" ref="K8:K14">G8/E8</f>
        <v>0.1370674535746357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21821.99000000002</v>
      </c>
      <c r="T8" s="143">
        <f aca="true" t="shared" si="6" ref="T8:T20">G8/R8</f>
        <v>1.112004447331042</v>
      </c>
      <c r="U8" s="103">
        <f>U9+U15+U18+U19+U23+U17</f>
        <v>117534.42000000001</v>
      </c>
      <c r="V8" s="103">
        <f>V9+V15+V18+V19+V23+V17</f>
        <v>104626.44</v>
      </c>
      <c r="W8" s="103">
        <f>V8-U8</f>
        <v>-12907.98000000001</v>
      </c>
      <c r="X8" s="143">
        <f aca="true" t="shared" si="7" ref="X8:X15">V8/U8</f>
        <v>0.8901770221863518</v>
      </c>
      <c r="Y8" s="199">
        <f aca="true" t="shared" si="8" ref="Y8:Y22">T8-Q8</f>
        <v>-0.07681196420008907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131692.339</v>
      </c>
      <c r="G9" s="106">
        <v>123223.38</v>
      </c>
      <c r="H9" s="102">
        <f>G9-F9</f>
        <v>-8468.959000000003</v>
      </c>
      <c r="I9" s="208">
        <f t="shared" si="0"/>
        <v>0.9356913312930071</v>
      </c>
      <c r="J9" s="108">
        <f t="shared" si="1"/>
        <v>-832979.62</v>
      </c>
      <c r="K9" s="148">
        <f t="shared" si="2"/>
        <v>0.12886738485447127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21337.440000000002</v>
      </c>
      <c r="T9" s="144">
        <f t="shared" si="6"/>
        <v>1.2094247744095015</v>
      </c>
      <c r="U9" s="107">
        <f>F9-січень!F9</f>
        <v>67863</v>
      </c>
      <c r="V9" s="110">
        <f>G9-січень!G9</f>
        <v>59394.090000000004</v>
      </c>
      <c r="W9" s="111">
        <f>V9-U9</f>
        <v>-8468.909999999996</v>
      </c>
      <c r="X9" s="148">
        <f t="shared" si="7"/>
        <v>0.8752057822377437</v>
      </c>
      <c r="Y9" s="200">
        <f t="shared" si="8"/>
        <v>-0.02307861747765605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120478.7</v>
      </c>
      <c r="G10" s="94">
        <v>112799.71</v>
      </c>
      <c r="H10" s="71">
        <f aca="true" t="shared" si="9" ref="H10:H47">G10-F10</f>
        <v>-7678.989999999991</v>
      </c>
      <c r="I10" s="209">
        <f t="shared" si="0"/>
        <v>0.9362626754770761</v>
      </c>
      <c r="J10" s="72">
        <f t="shared" si="1"/>
        <v>-769003.29</v>
      </c>
      <c r="K10" s="75">
        <f t="shared" si="2"/>
        <v>0.127919399230894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20073.070000000007</v>
      </c>
      <c r="T10" s="145">
        <f t="shared" si="6"/>
        <v>1.2164757614424506</v>
      </c>
      <c r="U10" s="73">
        <f>F10-січень!F10</f>
        <v>61500</v>
      </c>
      <c r="V10" s="98">
        <f>G10-січень!G10</f>
        <v>53821.020000000004</v>
      </c>
      <c r="W10" s="74">
        <f aca="true" t="shared" si="10" ref="W10:W52">V10-U10</f>
        <v>-7678.979999999996</v>
      </c>
      <c r="X10" s="75">
        <f t="shared" si="7"/>
        <v>0.8751385365853659</v>
      </c>
      <c r="Y10" s="198">
        <f t="shared" si="8"/>
        <v>-0.025675683180540254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5932.89</v>
      </c>
      <c r="H11" s="71">
        <f t="shared" si="9"/>
        <v>-1151.8099999999995</v>
      </c>
      <c r="I11" s="209">
        <f t="shared" si="0"/>
        <v>0.8374228972292406</v>
      </c>
      <c r="J11" s="72">
        <f t="shared" si="1"/>
        <v>-43967.11</v>
      </c>
      <c r="K11" s="75">
        <f t="shared" si="2"/>
        <v>0.11889559118236473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37.63000000000011</v>
      </c>
      <c r="T11" s="145">
        <f t="shared" si="6"/>
        <v>1.006383094214674</v>
      </c>
      <c r="U11" s="73">
        <f>F11-січень!F11</f>
        <v>3600</v>
      </c>
      <c r="V11" s="98">
        <f>G11-січень!G11</f>
        <v>2448.1900000000005</v>
      </c>
      <c r="W11" s="74">
        <f t="shared" si="10"/>
        <v>-1151.8099999999995</v>
      </c>
      <c r="X11" s="75">
        <f t="shared" si="7"/>
        <v>0.680052777777778</v>
      </c>
      <c r="Y11" s="198">
        <f t="shared" si="8"/>
        <v>-0.16728138027882133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1495.4</v>
      </c>
      <c r="H12" s="71">
        <f t="shared" si="9"/>
        <v>30.990999999999985</v>
      </c>
      <c r="I12" s="209">
        <f t="shared" si="0"/>
        <v>1.021162803561027</v>
      </c>
      <c r="J12" s="72">
        <f t="shared" si="1"/>
        <v>-10504.6</v>
      </c>
      <c r="K12" s="75">
        <f t="shared" si="2"/>
        <v>0.12461666666666668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457.98</v>
      </c>
      <c r="T12" s="145">
        <f t="shared" si="6"/>
        <v>1.4414605463553816</v>
      </c>
      <c r="U12" s="73">
        <f>F12-січень!F12</f>
        <v>720.0000000000001</v>
      </c>
      <c r="V12" s="98">
        <f>G12-січень!G12</f>
        <v>751.0100000000001</v>
      </c>
      <c r="W12" s="74">
        <f t="shared" si="10"/>
        <v>31.00999999999999</v>
      </c>
      <c r="X12" s="75">
        <f t="shared" si="7"/>
        <v>1.0430694444444444</v>
      </c>
      <c r="Y12" s="198">
        <f t="shared" si="8"/>
        <v>0.4408059514745637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2687.77</v>
      </c>
      <c r="H13" s="71">
        <f t="shared" si="9"/>
        <v>201.8699999999999</v>
      </c>
      <c r="I13" s="209">
        <f t="shared" si="0"/>
        <v>1.0812060018504364</v>
      </c>
      <c r="J13" s="72">
        <f t="shared" si="1"/>
        <v>-9312.23</v>
      </c>
      <c r="K13" s="75">
        <f t="shared" si="2"/>
        <v>0.22398083333333332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659.45</v>
      </c>
      <c r="T13" s="145">
        <f t="shared" si="6"/>
        <v>1.325121282637848</v>
      </c>
      <c r="U13" s="73">
        <f>F13-січень!F13</f>
        <v>2010</v>
      </c>
      <c r="V13" s="98">
        <f>G13-січень!G13</f>
        <v>2211.9</v>
      </c>
      <c r="W13" s="74">
        <f t="shared" si="10"/>
        <v>201.9000000000001</v>
      </c>
      <c r="X13" s="75">
        <f t="shared" si="7"/>
        <v>1.10044776119403</v>
      </c>
      <c r="Y13" s="198">
        <f t="shared" si="8"/>
        <v>0.12952228255714493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30.74</v>
      </c>
      <c r="H15" s="102">
        <f t="shared" si="9"/>
        <v>20.74</v>
      </c>
      <c r="I15" s="208">
        <f t="shared" si="0"/>
        <v>3.074</v>
      </c>
      <c r="J15" s="108">
        <f t="shared" si="1"/>
        <v>-869.26</v>
      </c>
      <c r="K15" s="108">
        <f aca="true" t="shared" si="11" ref="K15:K23">G15/E15*100</f>
        <v>3.4155555555555557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16.83</v>
      </c>
      <c r="T15" s="146">
        <f t="shared" si="6"/>
        <v>2.2099209202012937</v>
      </c>
      <c r="U15" s="107">
        <f>F15-січень!F15</f>
        <v>10</v>
      </c>
      <c r="V15" s="110">
        <f>G15-січень!G15</f>
        <v>30.74</v>
      </c>
      <c r="W15" s="111">
        <f t="shared" si="10"/>
        <v>20.74</v>
      </c>
      <c r="X15" s="148">
        <f t="shared" si="7"/>
        <v>3.074</v>
      </c>
      <c r="Y15" s="197">
        <f t="shared" si="8"/>
        <v>1.1959620869299246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7229.04</v>
      </c>
      <c r="H19" s="102">
        <f t="shared" si="9"/>
        <v>-1836.96</v>
      </c>
      <c r="I19" s="208">
        <f t="shared" si="12"/>
        <v>0.797379219060225</v>
      </c>
      <c r="J19" s="108">
        <f t="shared" si="1"/>
        <v>-144498.96</v>
      </c>
      <c r="K19" s="108">
        <f t="shared" si="11"/>
        <v>4.764473267953179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-6476.87</v>
      </c>
      <c r="T19" s="146">
        <f t="shared" si="6"/>
        <v>0.527439622761276</v>
      </c>
      <c r="U19" s="107">
        <f>F19-січень!F19</f>
        <v>4076.42</v>
      </c>
      <c r="V19" s="110">
        <f>G19-січень!G19</f>
        <v>2239.46</v>
      </c>
      <c r="W19" s="111">
        <f t="shared" si="10"/>
        <v>-1836.96</v>
      </c>
      <c r="X19" s="148">
        <f t="shared" si="13"/>
        <v>0.5493692995324329</v>
      </c>
      <c r="Y19" s="197">
        <f t="shared" si="8"/>
        <v>-0.7167409907255146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7229.04</v>
      </c>
      <c r="H20" s="170">
        <f t="shared" si="9"/>
        <v>-1836.96</v>
      </c>
      <c r="I20" s="211">
        <f t="shared" si="12"/>
        <v>0.797379219060225</v>
      </c>
      <c r="J20" s="171">
        <f t="shared" si="1"/>
        <v>-59478.96</v>
      </c>
      <c r="K20" s="171">
        <f t="shared" si="11"/>
        <v>10.836841158481741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-6476.87</v>
      </c>
      <c r="T20" s="172">
        <f t="shared" si="6"/>
        <v>0.527439622761276</v>
      </c>
      <c r="U20" s="136">
        <f>F20-січень!F20</f>
        <v>4076.42</v>
      </c>
      <c r="V20" s="124">
        <f>G20-січень!G20</f>
        <v>2239.46</v>
      </c>
      <c r="W20" s="116">
        <f t="shared" si="10"/>
        <v>-1836.96</v>
      </c>
      <c r="X20" s="180">
        <f t="shared" si="13"/>
        <v>0.5493692995324329</v>
      </c>
      <c r="Y20" s="197">
        <f t="shared" si="8"/>
        <v>-0.570879426178858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88673.1</v>
      </c>
      <c r="G23" s="158">
        <v>85976.05</v>
      </c>
      <c r="H23" s="102">
        <f t="shared" si="9"/>
        <v>-2697.050000000003</v>
      </c>
      <c r="I23" s="208">
        <f t="shared" si="12"/>
        <v>0.9695843497069573</v>
      </c>
      <c r="J23" s="108">
        <f t="shared" si="1"/>
        <v>-385591.14999999997</v>
      </c>
      <c r="K23" s="108">
        <f t="shared" si="11"/>
        <v>18.231982631531626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6868.809999999998</v>
      </c>
      <c r="T23" s="147">
        <f aca="true" t="shared" si="14" ref="T23:T41">G23/R23</f>
        <v>1.0868290942775907</v>
      </c>
      <c r="U23" s="107">
        <f>F23-січень!F23</f>
        <v>45465.00000000001</v>
      </c>
      <c r="V23" s="110">
        <f>G23-січень!G23</f>
        <v>42767.91</v>
      </c>
      <c r="W23" s="111">
        <f t="shared" si="10"/>
        <v>-2697.090000000004</v>
      </c>
      <c r="X23" s="148">
        <f t="shared" si="13"/>
        <v>0.9406776641372484</v>
      </c>
      <c r="Y23" s="197">
        <f>T23-Q23</f>
        <v>-0.008042459487104692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26303.73</v>
      </c>
      <c r="H24" s="102">
        <f t="shared" si="9"/>
        <v>-7388.7800000000025</v>
      </c>
      <c r="I24" s="208">
        <f t="shared" si="12"/>
        <v>0.7806996273058908</v>
      </c>
      <c r="J24" s="108">
        <f t="shared" si="1"/>
        <v>-190538.27</v>
      </c>
      <c r="K24" s="148">
        <f aca="true" t="shared" si="15" ref="K24:K41">G24/E24</f>
        <v>0.12130366810857675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-5151.32</v>
      </c>
      <c r="T24" s="147">
        <f t="shared" si="14"/>
        <v>0.8362323378916899</v>
      </c>
      <c r="U24" s="107">
        <f>F24-січень!F24</f>
        <v>15541.000000000004</v>
      </c>
      <c r="V24" s="110">
        <f>G24-січень!G24</f>
        <v>8151.310000000001</v>
      </c>
      <c r="W24" s="111">
        <f t="shared" si="10"/>
        <v>-7389.690000000002</v>
      </c>
      <c r="X24" s="148">
        <f t="shared" si="13"/>
        <v>0.5245035711987646</v>
      </c>
      <c r="Y24" s="197">
        <f aca="true" t="shared" si="16" ref="Y24:Y99">T24-Q24</f>
        <v>-0.2101457069406888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5437.62</v>
      </c>
      <c r="H25" s="170">
        <f t="shared" si="9"/>
        <v>16.61999999999989</v>
      </c>
      <c r="I25" s="211">
        <f t="shared" si="12"/>
        <v>1.003065855008301</v>
      </c>
      <c r="J25" s="171">
        <f t="shared" si="1"/>
        <v>-23346.38</v>
      </c>
      <c r="K25" s="180">
        <f t="shared" si="15"/>
        <v>0.18891120066703723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1029.4099999999999</v>
      </c>
      <c r="T25" s="152">
        <f t="shared" si="14"/>
        <v>1.2335210890588244</v>
      </c>
      <c r="U25" s="107">
        <f>F25-січень!F25</f>
        <v>780</v>
      </c>
      <c r="V25" s="110">
        <f>G25-січень!G25</f>
        <v>795.7299999999996</v>
      </c>
      <c r="W25" s="116">
        <f t="shared" si="10"/>
        <v>15.729999999999563</v>
      </c>
      <c r="X25" s="180">
        <f t="shared" si="13"/>
        <v>1.020166666666666</v>
      </c>
      <c r="Y25" s="197">
        <f t="shared" si="16"/>
        <v>0.10092414310428577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305.95</v>
      </c>
      <c r="H26" s="158">
        <f t="shared" si="9"/>
        <v>110.83999999999997</v>
      </c>
      <c r="I26" s="212">
        <f t="shared" si="12"/>
        <v>1.5680897954999742</v>
      </c>
      <c r="J26" s="176">
        <f t="shared" si="1"/>
        <v>-1216.05</v>
      </c>
      <c r="K26" s="191">
        <f t="shared" si="15"/>
        <v>0.20101839684625492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155.72</v>
      </c>
      <c r="T26" s="162">
        <f t="shared" si="14"/>
        <v>2.0365439659189244</v>
      </c>
      <c r="U26" s="167">
        <f>F26-січень!F26</f>
        <v>40</v>
      </c>
      <c r="V26" s="167">
        <f>G26-січень!G26</f>
        <v>150.83999999999997</v>
      </c>
      <c r="W26" s="176">
        <f t="shared" si="10"/>
        <v>110.83999999999997</v>
      </c>
      <c r="X26" s="191">
        <f aca="true" t="shared" si="17" ref="X26:X35">V26/U26</f>
        <v>3.7709999999999995</v>
      </c>
      <c r="Y26" s="197">
        <f t="shared" si="16"/>
        <v>1.0305223780969415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5131.67</v>
      </c>
      <c r="H27" s="158">
        <f t="shared" si="9"/>
        <v>-94.22000000000025</v>
      </c>
      <c r="I27" s="212">
        <f t="shared" si="12"/>
        <v>0.9819705351624316</v>
      </c>
      <c r="J27" s="176">
        <f t="shared" si="1"/>
        <v>-22130.33</v>
      </c>
      <c r="K27" s="191">
        <f t="shared" si="15"/>
        <v>0.1882352725405326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873.6899999999996</v>
      </c>
      <c r="T27" s="162">
        <f t="shared" si="14"/>
        <v>1.205188845414962</v>
      </c>
      <c r="U27" s="167">
        <f>F27-січень!F27</f>
        <v>740</v>
      </c>
      <c r="V27" s="167">
        <f>G27-січень!G27</f>
        <v>644.8800000000001</v>
      </c>
      <c r="W27" s="176">
        <f t="shared" si="10"/>
        <v>-95.11999999999989</v>
      </c>
      <c r="X27" s="191">
        <f t="shared" si="17"/>
        <v>0.8714594594594596</v>
      </c>
      <c r="Y27" s="197">
        <f t="shared" si="16"/>
        <v>0.06458047632343211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73.2</v>
      </c>
      <c r="H28" s="218">
        <f t="shared" si="9"/>
        <v>13.900000000000006</v>
      </c>
      <c r="I28" s="220">
        <f t="shared" si="12"/>
        <v>1.2344013490725128</v>
      </c>
      <c r="J28" s="221">
        <f t="shared" si="1"/>
        <v>-242.8</v>
      </c>
      <c r="K28" s="222">
        <f t="shared" si="15"/>
        <v>0.23164556962025318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-55.769999999999996</v>
      </c>
      <c r="T28" s="222">
        <f t="shared" si="14"/>
        <v>0.5675738543847406</v>
      </c>
      <c r="U28" s="206">
        <f>F28-січень!F28</f>
        <v>29.999999999999996</v>
      </c>
      <c r="V28" s="206">
        <f>G28-січень!G28</f>
        <v>43.900000000000006</v>
      </c>
      <c r="W28" s="221">
        <f t="shared" si="10"/>
        <v>13.90000000000001</v>
      </c>
      <c r="X28" s="222">
        <f t="shared" si="17"/>
        <v>1.4633333333333336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232.75</v>
      </c>
      <c r="H29" s="218">
        <f t="shared" si="9"/>
        <v>96.94</v>
      </c>
      <c r="I29" s="220">
        <f t="shared" si="12"/>
        <v>1.7137913261173698</v>
      </c>
      <c r="J29" s="221">
        <f t="shared" si="1"/>
        <v>-973.25</v>
      </c>
      <c r="K29" s="222">
        <f t="shared" si="15"/>
        <v>0.19299336650082918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211.49</v>
      </c>
      <c r="T29" s="222">
        <f t="shared" si="14"/>
        <v>10.947789275634994</v>
      </c>
      <c r="U29" s="206">
        <f>F29-січень!F29</f>
        <v>10</v>
      </c>
      <c r="V29" s="206">
        <f>G29-січень!G29</f>
        <v>106.94</v>
      </c>
      <c r="W29" s="221">
        <f t="shared" si="10"/>
        <v>96.94</v>
      </c>
      <c r="X29" s="222">
        <f t="shared" si="17"/>
        <v>10.693999999999999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453.45</v>
      </c>
      <c r="H30" s="218">
        <f t="shared" si="9"/>
        <v>153.36</v>
      </c>
      <c r="I30" s="220">
        <f t="shared" si="12"/>
        <v>1.5110466859942018</v>
      </c>
      <c r="J30" s="221">
        <f t="shared" si="1"/>
        <v>-1901.55</v>
      </c>
      <c r="K30" s="222">
        <f t="shared" si="15"/>
        <v>0.19254777070063694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410.81</v>
      </c>
      <c r="T30" s="222">
        <f t="shared" si="14"/>
        <v>10.634380863039398</v>
      </c>
      <c r="U30" s="206">
        <f>F30-січень!F30</f>
        <v>19.999999999999943</v>
      </c>
      <c r="V30" s="206">
        <f>G30-січень!G30</f>
        <v>172.45999999999998</v>
      </c>
      <c r="W30" s="221">
        <f t="shared" si="10"/>
        <v>152.46000000000004</v>
      </c>
      <c r="X30" s="222">
        <f t="shared" si="17"/>
        <v>8.623000000000024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4678.22</v>
      </c>
      <c r="H31" s="218">
        <f t="shared" si="9"/>
        <v>-247.57999999999993</v>
      </c>
      <c r="I31" s="220">
        <f t="shared" si="12"/>
        <v>0.9497381136059118</v>
      </c>
      <c r="J31" s="221">
        <f t="shared" si="1"/>
        <v>-20228.78</v>
      </c>
      <c r="K31" s="222">
        <f t="shared" si="15"/>
        <v>0.1878275183683302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462.8800000000001</v>
      </c>
      <c r="T31" s="222">
        <f t="shared" si="14"/>
        <v>1.1098084614764172</v>
      </c>
      <c r="U31" s="206">
        <f>F31-січень!F31</f>
        <v>720</v>
      </c>
      <c r="V31" s="206">
        <f>G31-січень!G31</f>
        <v>472.4200000000001</v>
      </c>
      <c r="W31" s="221"/>
      <c r="X31" s="222">
        <f t="shared" si="17"/>
        <v>0.6561388888888889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191.17</v>
      </c>
      <c r="H32" s="170">
        <f t="shared" si="9"/>
        <v>32.139999999999986</v>
      </c>
      <c r="I32" s="211">
        <f t="shared" si="12"/>
        <v>1.2021002326605041</v>
      </c>
      <c r="J32" s="171">
        <f t="shared" si="1"/>
        <v>-90.83000000000001</v>
      </c>
      <c r="K32" s="180">
        <f t="shared" si="15"/>
        <v>0.6779078014184396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111.99999999999999</v>
      </c>
      <c r="T32" s="150">
        <f t="shared" si="14"/>
        <v>2.414677276746242</v>
      </c>
      <c r="U32" s="136">
        <f>F32-січень!F32</f>
        <v>2</v>
      </c>
      <c r="V32" s="124">
        <f>G32-січень!G32</f>
        <v>34.139999999999986</v>
      </c>
      <c r="W32" s="116">
        <f t="shared" si="10"/>
        <v>32.139999999999986</v>
      </c>
      <c r="X32" s="180">
        <f t="shared" si="17"/>
        <v>17.069999999999993</v>
      </c>
      <c r="Y32" s="198">
        <f t="shared" si="16"/>
        <v>1.9776441428157334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-13.8</v>
      </c>
      <c r="H33" s="71">
        <f t="shared" si="9"/>
        <v>-41.650000000000006</v>
      </c>
      <c r="I33" s="209">
        <f t="shared" si="12"/>
        <v>-0.4955116696588869</v>
      </c>
      <c r="J33" s="72">
        <f t="shared" si="1"/>
        <v>-113.8</v>
      </c>
      <c r="K33" s="75">
        <f t="shared" si="15"/>
        <v>-0.138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-38.8</v>
      </c>
      <c r="T33" s="75">
        <f t="shared" si="14"/>
        <v>-0.552</v>
      </c>
      <c r="U33" s="73">
        <f>F33-січень!F33</f>
        <v>0</v>
      </c>
      <c r="V33" s="98">
        <f>G33-січень!G33</f>
        <v>-41.650000000000006</v>
      </c>
      <c r="W33" s="74">
        <f t="shared" si="10"/>
        <v>-41.650000000000006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20674.94</v>
      </c>
      <c r="H35" s="102">
        <f t="shared" si="9"/>
        <v>-7437.540000000001</v>
      </c>
      <c r="I35" s="211">
        <f t="shared" si="12"/>
        <v>0.7354363613597946</v>
      </c>
      <c r="J35" s="171">
        <f t="shared" si="1"/>
        <v>-167101.06</v>
      </c>
      <c r="K35" s="180">
        <f t="shared" si="15"/>
        <v>0.11010427317655078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-6292.73</v>
      </c>
      <c r="T35" s="149">
        <f t="shared" si="14"/>
        <v>0.7666565187129626</v>
      </c>
      <c r="U35" s="136">
        <f>F35-січень!F35</f>
        <v>14759</v>
      </c>
      <c r="V35" s="124">
        <f>G35-січень!G35</f>
        <v>7321.439999999999</v>
      </c>
      <c r="W35" s="116">
        <f t="shared" si="10"/>
        <v>-7437.560000000001</v>
      </c>
      <c r="X35" s="180">
        <f t="shared" si="17"/>
        <v>0.4960661291415407</v>
      </c>
      <c r="Y35" s="198">
        <f t="shared" si="16"/>
        <v>-0.26979726121425673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14756.650000000001</v>
      </c>
      <c r="H37" s="158">
        <f t="shared" si="9"/>
        <v>-4129.5999999999985</v>
      </c>
      <c r="I37" s="212">
        <f t="shared" si="12"/>
        <v>0.7813435700575817</v>
      </c>
      <c r="J37" s="176">
        <f t="shared" si="1"/>
        <v>-112329.35</v>
      </c>
      <c r="K37" s="191">
        <f t="shared" si="15"/>
        <v>0.11611546511810901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-3351.7999999999993</v>
      </c>
      <c r="T37" s="162">
        <f t="shared" si="14"/>
        <v>0.8149040917361785</v>
      </c>
      <c r="U37" s="167">
        <f>F37-січень!F37</f>
        <v>9600</v>
      </c>
      <c r="V37" s="167">
        <f>G37-січень!G37</f>
        <v>5470.390000000001</v>
      </c>
      <c r="W37" s="176">
        <f t="shared" si="10"/>
        <v>-4129.609999999999</v>
      </c>
      <c r="X37" s="191">
        <f>V37/U37</f>
        <v>0.5698322916666668</v>
      </c>
      <c r="Y37" s="197">
        <f t="shared" si="16"/>
        <v>-0.2219999705279987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5763.48</v>
      </c>
      <c r="H38" s="218">
        <f t="shared" si="9"/>
        <v>-3120.92</v>
      </c>
      <c r="I38" s="220">
        <f t="shared" si="12"/>
        <v>0.6487191031470892</v>
      </c>
      <c r="J38" s="221">
        <f t="shared" si="1"/>
        <v>-51526.520000000004</v>
      </c>
      <c r="K38" s="222">
        <f t="shared" si="15"/>
        <v>0.1006018502356432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-2882.3999999999996</v>
      </c>
      <c r="T38" s="222">
        <f t="shared" si="14"/>
        <v>0.666615775375092</v>
      </c>
      <c r="U38" s="206">
        <f>F38-січень!F38</f>
        <v>4900</v>
      </c>
      <c r="V38" s="206">
        <f>G38-січень!G38</f>
        <v>1779.0699999999997</v>
      </c>
      <c r="W38" s="221">
        <f t="shared" si="10"/>
        <v>-3120.9300000000003</v>
      </c>
      <c r="X38" s="222">
        <f t="shared" si="19"/>
        <v>36.307551020408155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12014.12</v>
      </c>
      <c r="H39" s="218">
        <f t="shared" si="9"/>
        <v>-3779.33</v>
      </c>
      <c r="I39" s="220">
        <f t="shared" si="12"/>
        <v>0.7607026963709639</v>
      </c>
      <c r="J39" s="221">
        <f t="shared" si="1"/>
        <v>-93971.88</v>
      </c>
      <c r="K39" s="222">
        <f t="shared" si="15"/>
        <v>0.11335572622799238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-2968.6799999999985</v>
      </c>
      <c r="T39" s="222">
        <f t="shared" si="14"/>
        <v>0.801860800384441</v>
      </c>
      <c r="U39" s="206">
        <f>F39-січень!F39</f>
        <v>8000.000000000001</v>
      </c>
      <c r="V39" s="206">
        <f>G39-січень!G39</f>
        <v>4220.670000000001</v>
      </c>
      <c r="W39" s="221">
        <f t="shared" si="10"/>
        <v>-3779.33</v>
      </c>
      <c r="X39" s="222">
        <f t="shared" si="19"/>
        <v>52.758375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154.81</v>
      </c>
      <c r="H40" s="218">
        <f t="shared" si="9"/>
        <v>-187.01999999999998</v>
      </c>
      <c r="I40" s="220">
        <f t="shared" si="12"/>
        <v>0.4528859374542902</v>
      </c>
      <c r="J40" s="221">
        <f t="shared" si="1"/>
        <v>-3245.19</v>
      </c>
      <c r="K40" s="222">
        <f t="shared" si="15"/>
        <v>0.04553235294117647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-58.52000000000001</v>
      </c>
      <c r="T40" s="222">
        <f t="shared" si="14"/>
        <v>0.7256832138002156</v>
      </c>
      <c r="U40" s="206">
        <f>F40-січень!F40</f>
        <v>259</v>
      </c>
      <c r="V40" s="206">
        <f>G40-січень!G40</f>
        <v>71.98</v>
      </c>
      <c r="W40" s="221">
        <f t="shared" si="10"/>
        <v>-187.01999999999998</v>
      </c>
      <c r="X40" s="222">
        <f t="shared" si="19"/>
        <v>27.791505791505795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2742.53</v>
      </c>
      <c r="H41" s="218">
        <f t="shared" si="9"/>
        <v>-350.27</v>
      </c>
      <c r="I41" s="220">
        <f t="shared" si="12"/>
        <v>0.8867466373512675</v>
      </c>
      <c r="J41" s="221">
        <f t="shared" si="1"/>
        <v>-18357.47</v>
      </c>
      <c r="K41" s="222">
        <f t="shared" si="15"/>
        <v>0.12997772511848343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-383.1199999999999</v>
      </c>
      <c r="T41" s="222">
        <f t="shared" si="14"/>
        <v>0.8774270951642059</v>
      </c>
      <c r="U41" s="206">
        <f>F41-січень!F41</f>
        <v>1600.0000000000002</v>
      </c>
      <c r="V41" s="206">
        <f>G41-січень!G41</f>
        <v>1249.7200000000003</v>
      </c>
      <c r="W41" s="221">
        <f t="shared" si="10"/>
        <v>-350.28</v>
      </c>
      <c r="X41" s="222">
        <f t="shared" si="19"/>
        <v>78.1075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40.93</v>
      </c>
      <c r="H43" s="102">
        <f t="shared" si="9"/>
        <v>8.5</v>
      </c>
      <c r="I43" s="208">
        <f>G43/F43</f>
        <v>1.2621029910576627</v>
      </c>
      <c r="J43" s="108">
        <f t="shared" si="1"/>
        <v>-133.47</v>
      </c>
      <c r="K43" s="148">
        <f>G43/E43</f>
        <v>0.23469036697247705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6.729999999999997</v>
      </c>
      <c r="T43" s="148">
        <f aca="true" t="shared" si="20" ref="T43:T51">G43/R43</f>
        <v>1.196783625730994</v>
      </c>
      <c r="U43" s="107">
        <f>F43-січень!F43</f>
        <v>22</v>
      </c>
      <c r="V43" s="110">
        <f>G43-січень!G43</f>
        <v>30.5</v>
      </c>
      <c r="W43" s="111">
        <f t="shared" si="10"/>
        <v>8.5</v>
      </c>
      <c r="X43" s="148">
        <f>V43/U43</f>
        <v>1.3863636363636365</v>
      </c>
      <c r="Y43" s="197">
        <f t="shared" si="16"/>
        <v>0.08468057765039205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32.6</v>
      </c>
      <c r="H44" s="71">
        <f t="shared" si="9"/>
        <v>7.700000000000003</v>
      </c>
      <c r="I44" s="209">
        <f>G44/F44</f>
        <v>1.3092369477911647</v>
      </c>
      <c r="J44" s="72">
        <f t="shared" si="1"/>
        <v>-68.30000000000001</v>
      </c>
      <c r="K44" s="75">
        <f>G44/E44</f>
        <v>0.32309217046580774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12.740000000000002</v>
      </c>
      <c r="T44" s="75">
        <f t="shared" si="20"/>
        <v>1.6414904330312186</v>
      </c>
      <c r="U44" s="73">
        <f>F44-січень!F44</f>
        <v>14.999999999999998</v>
      </c>
      <c r="V44" s="98">
        <f>G44-січень!G44</f>
        <v>22.700000000000003</v>
      </c>
      <c r="W44" s="74">
        <f t="shared" si="10"/>
        <v>7.700000000000005</v>
      </c>
      <c r="X44" s="75">
        <f>V44/U44</f>
        <v>1.5133333333333336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54948.16</v>
      </c>
      <c r="G47" s="113">
        <v>59633.74</v>
      </c>
      <c r="H47" s="102">
        <f t="shared" si="9"/>
        <v>4685.5799999999945</v>
      </c>
      <c r="I47" s="208">
        <f>G47/F47</f>
        <v>1.0852727370670827</v>
      </c>
      <c r="J47" s="108">
        <f t="shared" si="1"/>
        <v>-194917.06</v>
      </c>
      <c r="K47" s="148">
        <f>G47/E47</f>
        <v>0.23427048746262044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12005.18</v>
      </c>
      <c r="T47" s="160">
        <f t="shared" si="20"/>
        <v>1.2520584288082612</v>
      </c>
      <c r="U47" s="107">
        <f>F47-січень!F47</f>
        <v>29902.000000000004</v>
      </c>
      <c r="V47" s="110">
        <f>G47-січень!G47</f>
        <v>34587.53999999999</v>
      </c>
      <c r="W47" s="111">
        <f t="shared" si="10"/>
        <v>4685.53999999999</v>
      </c>
      <c r="X47" s="148">
        <f>V47/U47</f>
        <v>1.1566965420373216</v>
      </c>
      <c r="Y47" s="197">
        <f t="shared" si="16"/>
        <v>0.1124567943233572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10683.87</v>
      </c>
      <c r="G49" s="94">
        <v>13528.4</v>
      </c>
      <c r="H49" s="71">
        <f>G49-F49</f>
        <v>2844.529999999999</v>
      </c>
      <c r="I49" s="209">
        <f>G49/F49</f>
        <v>1.2662452837782563</v>
      </c>
      <c r="J49" s="72">
        <f t="shared" si="1"/>
        <v>-42186.6</v>
      </c>
      <c r="K49" s="75">
        <f>G49/E49</f>
        <v>0.24281432289329624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3772.449999999999</v>
      </c>
      <c r="T49" s="153">
        <f t="shared" si="20"/>
        <v>1.3866819735648501</v>
      </c>
      <c r="U49" s="73">
        <f>F49-січень!F49</f>
        <v>6800.000000000001</v>
      </c>
      <c r="V49" s="98">
        <f>G49-січень!G49</f>
        <v>9644.529999999999</v>
      </c>
      <c r="W49" s="74">
        <f t="shared" si="10"/>
        <v>2844.529999999998</v>
      </c>
      <c r="X49" s="75">
        <f>V49/U49</f>
        <v>1.4183132352941172</v>
      </c>
      <c r="Y49" s="197">
        <f t="shared" si="16"/>
        <v>0.1494050620425298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44240.49</v>
      </c>
      <c r="G50" s="94">
        <v>46083.5</v>
      </c>
      <c r="H50" s="71">
        <f>G50-F50</f>
        <v>1843.010000000002</v>
      </c>
      <c r="I50" s="209">
        <f>G50/F50</f>
        <v>1.0416588966351865</v>
      </c>
      <c r="J50" s="72">
        <f t="shared" si="1"/>
        <v>-152671.5</v>
      </c>
      <c r="K50" s="75">
        <f>G50/E50</f>
        <v>0.2318608336897185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8227</v>
      </c>
      <c r="T50" s="153">
        <f t="shared" si="20"/>
        <v>1.2173206714831006</v>
      </c>
      <c r="U50" s="73">
        <f>F50-січень!F50</f>
        <v>23099.999999999996</v>
      </c>
      <c r="V50" s="98">
        <f>G50-січень!G50</f>
        <v>24943.01</v>
      </c>
      <c r="W50" s="74">
        <f t="shared" si="10"/>
        <v>1843.010000000002</v>
      </c>
      <c r="X50" s="75">
        <f>V50/U50</f>
        <v>1.0797839826839828</v>
      </c>
      <c r="Y50" s="197">
        <f t="shared" si="16"/>
        <v>0.10241220442769072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6835.548000000001</v>
      </c>
      <c r="G53" s="103">
        <f>G54+G55+G56+G57+G58+G60+G62+G63+G64+G65+G66+G71+G72+G76+G59+G61</f>
        <v>6541.8</v>
      </c>
      <c r="H53" s="103">
        <f>H54+H55+H56+H57+H58+H60+H62+H63+H64+H65+H66+H71+H72+H76+H59+H61</f>
        <v>-293.74800000000033</v>
      </c>
      <c r="I53" s="143">
        <f aca="true" t="shared" si="21" ref="I53:I72">G53/F53</f>
        <v>0.9570264154388206</v>
      </c>
      <c r="J53" s="104">
        <f>G53-E53</f>
        <v>-40707.1</v>
      </c>
      <c r="K53" s="156">
        <f aca="true" t="shared" si="22" ref="K53:K72">G53/E53</f>
        <v>0.1384540169189124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2314.0700000000006</v>
      </c>
      <c r="T53" s="143">
        <f>G53/R53</f>
        <v>1.5473552000719064</v>
      </c>
      <c r="U53" s="103">
        <f>U54+U55+U56+U57+U58+U60+U62+U63+U64+U65+U66+U71+U72+U76+U59+U61</f>
        <v>3587.788</v>
      </c>
      <c r="V53" s="103">
        <f>V54+V55+V56+V57+V58+V60+V62+V63+V64+V65+V66+V71+V72+V76+V59+V61</f>
        <v>3294.0399999999995</v>
      </c>
      <c r="W53" s="103">
        <f>W54+W55+W56+W57+W58+W60+W62+W63+W64+W65+W66+W71+W72+W76</f>
        <v>-278.7180000000003</v>
      </c>
      <c r="X53" s="143">
        <f>V53/U53</f>
        <v>0.9181255971646037</v>
      </c>
      <c r="Y53" s="197">
        <f t="shared" si="16"/>
        <v>0.8663486763819844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50.48</v>
      </c>
      <c r="H58" s="102">
        <f t="shared" si="23"/>
        <v>-37.95000000000001</v>
      </c>
      <c r="I58" s="213">
        <f t="shared" si="21"/>
        <v>0.5708469976252403</v>
      </c>
      <c r="J58" s="115">
        <f t="shared" si="25"/>
        <v>-693.52</v>
      </c>
      <c r="K58" s="155">
        <f t="shared" si="22"/>
        <v>0.06784946236559139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-31.6</v>
      </c>
      <c r="T58" s="155">
        <f t="shared" si="28"/>
        <v>0.6150097465886939</v>
      </c>
      <c r="U58" s="107">
        <f>F58-січень!F58</f>
        <v>60.00000000000001</v>
      </c>
      <c r="V58" s="110">
        <f>G58-січень!G58</f>
        <v>22.049999999999997</v>
      </c>
      <c r="W58" s="111">
        <f t="shared" si="24"/>
        <v>-37.95000000000001</v>
      </c>
      <c r="X58" s="155">
        <f t="shared" si="29"/>
        <v>0.3674999999999999</v>
      </c>
      <c r="Y58" s="197">
        <f t="shared" si="16"/>
        <v>-0.43984556525999685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168</v>
      </c>
      <c r="H60" s="102">
        <f t="shared" si="23"/>
        <v>-16</v>
      </c>
      <c r="I60" s="213">
        <f t="shared" si="21"/>
        <v>0.9130434782608695</v>
      </c>
      <c r="J60" s="115">
        <f t="shared" si="25"/>
        <v>-1116</v>
      </c>
      <c r="K60" s="155">
        <f t="shared" si="22"/>
        <v>0.1308411214953271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-24.389999999999986</v>
      </c>
      <c r="T60" s="155">
        <f t="shared" si="28"/>
        <v>0.8732262591610791</v>
      </c>
      <c r="U60" s="107">
        <f>F60-січень!F60</f>
        <v>94.81</v>
      </c>
      <c r="V60" s="110">
        <f>G60-січень!G60</f>
        <v>78.81</v>
      </c>
      <c r="W60" s="111">
        <f t="shared" si="24"/>
        <v>-16</v>
      </c>
      <c r="X60" s="155">
        <f t="shared" si="29"/>
        <v>0.8312414302288789</v>
      </c>
      <c r="Y60" s="197">
        <f t="shared" si="16"/>
        <v>-0.19221012167434237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3690</v>
      </c>
      <c r="G62" s="106">
        <v>3741.68</v>
      </c>
      <c r="H62" s="102">
        <f t="shared" si="23"/>
        <v>51.679999999999836</v>
      </c>
      <c r="I62" s="213">
        <f t="shared" si="21"/>
        <v>1.0140054200542006</v>
      </c>
      <c r="J62" s="115">
        <f t="shared" si="25"/>
        <v>-17518.32</v>
      </c>
      <c r="K62" s="155">
        <f t="shared" si="22"/>
        <v>0.17599623706491063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1597.96</v>
      </c>
      <c r="T62" s="155">
        <f t="shared" si="28"/>
        <v>1.745414513089396</v>
      </c>
      <c r="U62" s="107">
        <f>F62-січень!F62</f>
        <v>1800</v>
      </c>
      <c r="V62" s="110">
        <f>G62-січень!G62</f>
        <v>1847.58</v>
      </c>
      <c r="W62" s="111">
        <f t="shared" si="24"/>
        <v>47.57999999999993</v>
      </c>
      <c r="X62" s="155">
        <f t="shared" si="29"/>
        <v>1.0264333333333333</v>
      </c>
      <c r="Y62" s="197">
        <f t="shared" si="16"/>
        <v>0.6882363929967463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116.01</v>
      </c>
      <c r="H63" s="102">
        <f t="shared" si="23"/>
        <v>-4.989999999999995</v>
      </c>
      <c r="I63" s="213">
        <f t="shared" si="21"/>
        <v>0.9587603305785124</v>
      </c>
      <c r="J63" s="115">
        <f t="shared" si="25"/>
        <v>-650.99</v>
      </c>
      <c r="K63" s="155">
        <f t="shared" si="22"/>
        <v>0.151251629726206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25.570000000000007</v>
      </c>
      <c r="T63" s="155">
        <f t="shared" si="28"/>
        <v>1.2827288810260948</v>
      </c>
      <c r="U63" s="107">
        <f>F63-січень!F63</f>
        <v>64</v>
      </c>
      <c r="V63" s="110">
        <f>G63-січень!G63</f>
        <v>56.64000000000001</v>
      </c>
      <c r="W63" s="111">
        <f t="shared" si="24"/>
        <v>-7.359999999999992</v>
      </c>
      <c r="X63" s="155">
        <f t="shared" si="29"/>
        <v>0.8850000000000001</v>
      </c>
      <c r="Y63" s="197">
        <f t="shared" si="16"/>
        <v>0.20250804839694703</v>
      </c>
    </row>
    <row r="64" spans="1:25" s="6" customFormat="1" ht="31.5">
      <c r="A64" s="8"/>
      <c r="B64" s="193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100.8</v>
      </c>
      <c r="H66" s="102">
        <f t="shared" si="23"/>
        <v>-19.840000000000003</v>
      </c>
      <c r="I66" s="213">
        <f t="shared" si="21"/>
        <v>0.8355437665782494</v>
      </c>
      <c r="J66" s="115">
        <f t="shared" si="25"/>
        <v>-765.2</v>
      </c>
      <c r="K66" s="155">
        <f t="shared" si="22"/>
        <v>0.11639722863741339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11.75</v>
      </c>
      <c r="T66" s="155">
        <f t="shared" si="28"/>
        <v>1.1319483436271758</v>
      </c>
      <c r="U66" s="107">
        <f>F66-січень!F66</f>
        <v>74.4</v>
      </c>
      <c r="V66" s="110">
        <f>G66-січень!G66</f>
        <v>54.559999999999995</v>
      </c>
      <c r="W66" s="111">
        <f t="shared" si="24"/>
        <v>-19.84000000000001</v>
      </c>
      <c r="X66" s="155">
        <f t="shared" si="29"/>
        <v>0.7333333333333332</v>
      </c>
      <c r="Y66" s="197">
        <f t="shared" si="16"/>
        <v>0.16566774288182307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78.12</v>
      </c>
      <c r="H67" s="71">
        <f t="shared" si="23"/>
        <v>-19.299999999999997</v>
      </c>
      <c r="I67" s="209">
        <f t="shared" si="21"/>
        <v>0.8018887292137139</v>
      </c>
      <c r="J67" s="72">
        <f t="shared" si="25"/>
        <v>-650.08</v>
      </c>
      <c r="K67" s="75">
        <f t="shared" si="22"/>
        <v>0.10727822026915683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4.410000000000011</v>
      </c>
      <c r="T67" s="204">
        <f t="shared" si="28"/>
        <v>1.05982905982906</v>
      </c>
      <c r="U67" s="73">
        <f>F67-січень!F67</f>
        <v>63</v>
      </c>
      <c r="V67" s="98">
        <f>G67-січень!G67</f>
        <v>43.7</v>
      </c>
      <c r="W67" s="74">
        <f t="shared" si="24"/>
        <v>-19.299999999999997</v>
      </c>
      <c r="X67" s="75">
        <f t="shared" si="29"/>
        <v>0.6936507936507937</v>
      </c>
      <c r="Y67" s="197">
        <f t="shared" si="16"/>
        <v>0.10245218307062609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22.64</v>
      </c>
      <c r="H70" s="71">
        <f t="shared" si="23"/>
        <v>-0.5799999999999983</v>
      </c>
      <c r="I70" s="209">
        <f t="shared" si="21"/>
        <v>0.9750215331610681</v>
      </c>
      <c r="J70" s="72">
        <f t="shared" si="25"/>
        <v>-114.16000000000001</v>
      </c>
      <c r="K70" s="75">
        <f t="shared" si="22"/>
        <v>0.1654970760233918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7.4</v>
      </c>
      <c r="T70" s="204">
        <f t="shared" si="28"/>
        <v>1.4855643044619422</v>
      </c>
      <c r="U70" s="73">
        <f>F70-січень!F70</f>
        <v>11.399999999999999</v>
      </c>
      <c r="V70" s="98">
        <f>G70-січень!G70</f>
        <v>10.82</v>
      </c>
      <c r="W70" s="74">
        <f t="shared" si="24"/>
        <v>-0.5799999999999983</v>
      </c>
      <c r="X70" s="75">
        <f t="shared" si="29"/>
        <v>0.949122807017544</v>
      </c>
      <c r="Y70" s="197">
        <f t="shared" si="16"/>
        <v>0.47537378607470226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904.66</v>
      </c>
      <c r="H72" s="102">
        <f t="shared" si="23"/>
        <v>-343.9900000000001</v>
      </c>
      <c r="I72" s="213">
        <f t="shared" si="21"/>
        <v>0.7245104713090137</v>
      </c>
      <c r="J72" s="115">
        <f t="shared" si="25"/>
        <v>-7265.34</v>
      </c>
      <c r="K72" s="155">
        <f t="shared" si="22"/>
        <v>0.11072949816401469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-1806.77</v>
      </c>
      <c r="T72" s="155">
        <f t="shared" si="28"/>
        <v>0.333646821050147</v>
      </c>
      <c r="U72" s="107">
        <f>F72-січень!F72</f>
        <v>680.0000000000001</v>
      </c>
      <c r="V72" s="110">
        <f>G72-січень!G72</f>
        <v>336.01</v>
      </c>
      <c r="W72" s="111">
        <f t="shared" si="24"/>
        <v>-343.9900000000001</v>
      </c>
      <c r="X72" s="155">
        <f t="shared" si="29"/>
        <v>0.49413235294117636</v>
      </c>
      <c r="Y72" s="197">
        <f t="shared" si="16"/>
        <v>-0.6766265586790948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236403.65700000004</v>
      </c>
      <c r="G79" s="103">
        <f>G8+G53+G77+G78</f>
        <v>223200.09999999998</v>
      </c>
      <c r="H79" s="103">
        <f>G79-F79</f>
        <v>-13203.557000000059</v>
      </c>
      <c r="I79" s="210">
        <f>G79/F79</f>
        <v>0.9441482540179146</v>
      </c>
      <c r="J79" s="104">
        <f>G79-E79</f>
        <v>-1404717.6</v>
      </c>
      <c r="K79" s="156">
        <f>G79/E79</f>
        <v>0.13710772970894045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19673.72999999998</v>
      </c>
      <c r="T79" s="156">
        <f>G79/R79</f>
        <v>1.0966642799161601</v>
      </c>
      <c r="U79" s="103">
        <f>U8+U53+U77+U78</f>
        <v>121125.10800000001</v>
      </c>
      <c r="V79" s="103">
        <f>V8+V53+V77+V78</f>
        <v>107921.56</v>
      </c>
      <c r="W79" s="135">
        <f>V79-U79</f>
        <v>-13203.54800000001</v>
      </c>
      <c r="X79" s="156">
        <f>V79/U79</f>
        <v>0.8909924769685241</v>
      </c>
      <c r="Y79" s="197">
        <f t="shared" si="16"/>
        <v>-0.06696818560130091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32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806.39</v>
      </c>
      <c r="T88" s="147">
        <f t="shared" si="31"/>
        <v>20160.75</v>
      </c>
      <c r="U88" s="112">
        <f>F88-січень!F88</f>
        <v>0</v>
      </c>
      <c r="V88" s="118">
        <f>G88-січень!G88</f>
        <v>0</v>
      </c>
      <c r="W88" s="117">
        <f t="shared" si="35"/>
        <v>0</v>
      </c>
      <c r="X88" s="147" t="e">
        <f>V88/U88</f>
        <v>#DIV/0!</v>
      </c>
      <c r="Y88" s="197">
        <f t="shared" si="16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169.55</v>
      </c>
      <c r="H89" s="112">
        <f t="shared" si="32"/>
        <v>-845.45</v>
      </c>
      <c r="I89" s="213">
        <f>G89/F89</f>
        <v>0.16704433497536947</v>
      </c>
      <c r="J89" s="117">
        <f aca="true" t="shared" si="36" ref="J89:J98">G89-E89</f>
        <v>-16279.45</v>
      </c>
      <c r="K89" s="147">
        <f>G89/E89</f>
        <v>0.010307617484345553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167.65</v>
      </c>
      <c r="T89" s="147">
        <f t="shared" si="31"/>
        <v>89.23684210526316</v>
      </c>
      <c r="U89" s="112">
        <f>F89-січень!F89</f>
        <v>1000</v>
      </c>
      <c r="V89" s="118">
        <f>G89-січень!G89</f>
        <v>154.55</v>
      </c>
      <c r="W89" s="117">
        <f t="shared" si="35"/>
        <v>-845.45</v>
      </c>
      <c r="X89" s="147">
        <f>V89/U89</f>
        <v>0.15455000000000002</v>
      </c>
      <c r="Y89" s="197">
        <f t="shared" si="16"/>
        <v>87.21698614386993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213.12</v>
      </c>
      <c r="H90" s="112">
        <f t="shared" si="32"/>
        <v>-2786.88</v>
      </c>
      <c r="I90" s="213">
        <f>G90/F90</f>
        <v>0.07104</v>
      </c>
      <c r="J90" s="117">
        <f t="shared" si="36"/>
        <v>-21786.88</v>
      </c>
      <c r="K90" s="147">
        <f>G90/E90</f>
        <v>0.009687272727272727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123</v>
      </c>
      <c r="T90" s="147">
        <f t="shared" si="31"/>
        <v>2.3648468708388815</v>
      </c>
      <c r="U90" s="112">
        <f>F90-січень!F90</f>
        <v>2843</v>
      </c>
      <c r="V90" s="118">
        <f>G90-січень!G90</f>
        <v>56.110000000000014</v>
      </c>
      <c r="W90" s="117">
        <f t="shared" si="35"/>
        <v>-2786.89</v>
      </c>
      <c r="X90" s="147">
        <f>V90/U90</f>
        <v>0.019736194161097436</v>
      </c>
      <c r="Y90" s="197">
        <f t="shared" si="16"/>
        <v>1.0936026463325288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1191.1</v>
      </c>
      <c r="H92" s="129">
        <f t="shared" si="32"/>
        <v>-3634.329</v>
      </c>
      <c r="I92" s="216">
        <f>G92/F92</f>
        <v>0.24683815677321122</v>
      </c>
      <c r="J92" s="131">
        <f t="shared" si="36"/>
        <v>-42281.9</v>
      </c>
      <c r="K92" s="151">
        <f>G92/E92</f>
        <v>0.027398615232443125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1098.04</v>
      </c>
      <c r="T92" s="147">
        <f t="shared" si="31"/>
        <v>12.79926928863099</v>
      </c>
      <c r="U92" s="129">
        <f>F92-січень!F92</f>
        <v>3846</v>
      </c>
      <c r="V92" s="174">
        <f>G92-січень!G92</f>
        <v>211.65999999999997</v>
      </c>
      <c r="W92" s="131">
        <f t="shared" si="35"/>
        <v>-3634.34</v>
      </c>
      <c r="X92" s="151">
        <f>V92/U92</f>
        <v>0.055033801352054074</v>
      </c>
      <c r="Y92" s="197">
        <f t="shared" si="16"/>
        <v>11.153042398402928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</v>
      </c>
      <c r="H95" s="112">
        <f t="shared" si="32"/>
        <v>-440.5500000000002</v>
      </c>
      <c r="I95" s="213">
        <f>G95/F95</f>
        <v>0.8437073170731707</v>
      </c>
      <c r="J95" s="117">
        <f t="shared" si="36"/>
        <v>-6671.8</v>
      </c>
      <c r="K95" s="147">
        <f>G95/E95</f>
        <v>0.2627845303867403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2366.72</v>
      </c>
      <c r="T95" s="147">
        <f t="shared" si="31"/>
        <v>207.16027874564458</v>
      </c>
      <c r="U95" s="112">
        <f>F95-січень!F95</f>
        <v>2356</v>
      </c>
      <c r="V95" s="118">
        <f>G95-січень!G95</f>
        <v>1914.9599999999998</v>
      </c>
      <c r="W95" s="117">
        <f t="shared" si="35"/>
        <v>-441.0400000000002</v>
      </c>
      <c r="X95" s="147">
        <f>V95/U95</f>
        <v>0.8128013582342953</v>
      </c>
      <c r="Y95" s="197">
        <f t="shared" si="16"/>
        <v>206.03380779863724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2378.22</v>
      </c>
      <c r="H97" s="129">
        <f t="shared" si="32"/>
        <v>-443.5300000000002</v>
      </c>
      <c r="I97" s="216">
        <f>G97/F97</f>
        <v>0.8428174005493044</v>
      </c>
      <c r="J97" s="131">
        <f t="shared" si="36"/>
        <v>-6714.780000000001</v>
      </c>
      <c r="K97" s="151">
        <f>G97/E97</f>
        <v>0.26154404486967997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2366.3999999999996</v>
      </c>
      <c r="T97" s="147">
        <f t="shared" si="31"/>
        <v>201.20304568527916</v>
      </c>
      <c r="U97" s="129">
        <f>F97-січень!F97</f>
        <v>2359</v>
      </c>
      <c r="V97" s="174">
        <f>G97-січень!G97</f>
        <v>1914.9699999999998</v>
      </c>
      <c r="W97" s="131">
        <f t="shared" si="35"/>
        <v>-444.0300000000002</v>
      </c>
      <c r="X97" s="151">
        <f>V97/U97</f>
        <v>0.8117719372615514</v>
      </c>
      <c r="Y97" s="197">
        <f t="shared" si="16"/>
        <v>200.07812130498965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1.94</v>
      </c>
      <c r="H98" s="112">
        <f t="shared" si="32"/>
        <v>-1.52</v>
      </c>
      <c r="I98" s="213">
        <f>G98/F98</f>
        <v>0.5606936416184971</v>
      </c>
      <c r="J98" s="117">
        <f t="shared" si="36"/>
        <v>-17.473</v>
      </c>
      <c r="K98" s="147">
        <f>G98/E98</f>
        <v>0.0999330345644671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1.5999999999999999</v>
      </c>
      <c r="T98" s="147">
        <f t="shared" si="31"/>
        <v>5.705882352941176</v>
      </c>
      <c r="U98" s="112">
        <f>F98-січень!F98</f>
        <v>1.7644199999999999</v>
      </c>
      <c r="V98" s="118">
        <f>G98-січень!G98</f>
        <v>0.24</v>
      </c>
      <c r="W98" s="117">
        <f t="shared" si="35"/>
        <v>-1.5244199999999999</v>
      </c>
      <c r="X98" s="147">
        <f>V98/U98</f>
        <v>0.1360220355697623</v>
      </c>
      <c r="Y98" s="197">
        <f t="shared" si="16"/>
        <v>5.194475609000185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3571.27</v>
      </c>
      <c r="H100" s="184">
        <f>G100-F100</f>
        <v>-4079.369</v>
      </c>
      <c r="I100" s="217">
        <f>G100/F100</f>
        <v>0.4667936887363265</v>
      </c>
      <c r="J100" s="177">
        <f>G100-E100</f>
        <v>-49014.143000000004</v>
      </c>
      <c r="K100" s="178">
        <f>G100/E100</f>
        <v>0.06791370070631565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3454.24</v>
      </c>
      <c r="T100" s="178">
        <f t="shared" si="31"/>
        <v>30.515850636588908</v>
      </c>
      <c r="U100" s="183">
        <f>U86+U87+U92+U97+U98</f>
        <v>6206.76442</v>
      </c>
      <c r="V100" s="183">
        <f>V86+V87+V92+V97+V98</f>
        <v>2126.8699999999994</v>
      </c>
      <c r="W100" s="177">
        <f>V100-U100</f>
        <v>-4079.894420000001</v>
      </c>
      <c r="X100" s="178">
        <f>V100/U100</f>
        <v>0.3426696836030389</v>
      </c>
      <c r="Y100" s="197">
        <f>T100-Q100</f>
        <v>28.994359896965328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244054.29600000003</v>
      </c>
      <c r="G101" s="183">
        <f>G79+G100</f>
        <v>226771.36999999997</v>
      </c>
      <c r="H101" s="184">
        <f>G101-F101</f>
        <v>-17282.926000000065</v>
      </c>
      <c r="I101" s="217">
        <f>G101/F101</f>
        <v>0.9291840943459563</v>
      </c>
      <c r="J101" s="177">
        <f>G101-E101</f>
        <v>-1453731.743</v>
      </c>
      <c r="K101" s="178">
        <f>G101/E101</f>
        <v>0.1349425468157404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23127.96999999998</v>
      </c>
      <c r="T101" s="178">
        <f t="shared" si="31"/>
        <v>1.1135709283973847</v>
      </c>
      <c r="U101" s="184">
        <f>U79+U100</f>
        <v>127331.87242000001</v>
      </c>
      <c r="V101" s="184">
        <f>V79+V100</f>
        <v>110048.43</v>
      </c>
      <c r="W101" s="177">
        <f>V101-U101</f>
        <v>-17283.44242000002</v>
      </c>
      <c r="X101" s="178">
        <f>V101/U101</f>
        <v>0.8642646016938229</v>
      </c>
      <c r="Y101" s="197">
        <f>T101-Q101</f>
        <v>-0.058689170866249585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2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6601.778500000029</v>
      </c>
      <c r="H104" s="262"/>
      <c r="I104" s="262"/>
      <c r="J104" s="262"/>
      <c r="V104" s="261">
        <f>IF(W79&lt;0,ABS(W79/C103),0)</f>
        <v>6601.774000000005</v>
      </c>
    </row>
    <row r="105" spans="2:7" ht="30.75">
      <c r="B105" s="263" t="s">
        <v>146</v>
      </c>
      <c r="C105" s="264">
        <v>43157</v>
      </c>
      <c r="D105" s="261"/>
      <c r="E105" s="261">
        <v>4296.6</v>
      </c>
      <c r="F105" s="78"/>
      <c r="G105" s="4" t="s">
        <v>147</v>
      </c>
    </row>
    <row r="106" spans="3:10" ht="15">
      <c r="C106" s="264">
        <v>43154</v>
      </c>
      <c r="D106" s="261"/>
      <c r="E106" s="261">
        <v>4247</v>
      </c>
      <c r="F106" s="78"/>
      <c r="G106" s="303"/>
      <c r="H106" s="303"/>
      <c r="I106" s="265"/>
      <c r="J106" s="266"/>
    </row>
    <row r="107" spans="3:10" ht="15">
      <c r="C107" s="264">
        <v>43153</v>
      </c>
      <c r="D107" s="261"/>
      <c r="E107" s="261">
        <v>6637.1</v>
      </c>
      <c r="F107" s="78"/>
      <c r="G107" s="303"/>
      <c r="H107" s="303"/>
      <c r="I107" s="265"/>
      <c r="J107" s="267"/>
    </row>
    <row r="108" spans="3:10" ht="15">
      <c r="C108" s="264"/>
      <c r="D108" s="4"/>
      <c r="F108" s="268"/>
      <c r="G108" s="307"/>
      <c r="H108" s="307"/>
      <c r="I108" s="269"/>
      <c r="J108" s="266"/>
    </row>
    <row r="109" spans="2:10" ht="16.5">
      <c r="B109" s="301" t="s">
        <v>148</v>
      </c>
      <c r="C109" s="302"/>
      <c r="D109" s="270"/>
      <c r="E109" s="273">
        <v>1.88</v>
      </c>
      <c r="F109" s="271" t="s">
        <v>149</v>
      </c>
      <c r="G109" s="303"/>
      <c r="H109" s="303"/>
      <c r="I109" s="272"/>
      <c r="J109" s="266"/>
    </row>
  </sheetData>
  <sheetProtection/>
  <mergeCells count="27"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31496062992125984" right="0" top="0" bottom="0" header="0" footer="0"/>
  <pageSetup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3" sqref="B1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291" t="s">
        <v>128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186"/>
    </row>
    <row r="2" spans="2:25" s="1" customFormat="1" ht="15.75" customHeight="1">
      <c r="B2" s="292"/>
      <c r="C2" s="292"/>
      <c r="D2" s="292"/>
      <c r="E2" s="292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93"/>
      <c r="B3" s="295"/>
      <c r="C3" s="296" t="s">
        <v>0</v>
      </c>
      <c r="D3" s="311" t="s">
        <v>131</v>
      </c>
      <c r="E3" s="274" t="s">
        <v>131</v>
      </c>
      <c r="F3" s="25"/>
      <c r="G3" s="297" t="s">
        <v>26</v>
      </c>
      <c r="H3" s="298"/>
      <c r="I3" s="298"/>
      <c r="J3" s="298"/>
      <c r="K3" s="29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00" t="s">
        <v>140</v>
      </c>
      <c r="V3" s="304" t="s">
        <v>124</v>
      </c>
      <c r="W3" s="304"/>
      <c r="X3" s="304"/>
      <c r="Y3" s="194"/>
    </row>
    <row r="4" spans="1:24" ht="22.5" customHeight="1">
      <c r="A4" s="293"/>
      <c r="B4" s="295"/>
      <c r="C4" s="296"/>
      <c r="D4" s="312"/>
      <c r="E4" s="274"/>
      <c r="F4" s="305" t="s">
        <v>138</v>
      </c>
      <c r="G4" s="285" t="s">
        <v>31</v>
      </c>
      <c r="H4" s="275" t="s">
        <v>122</v>
      </c>
      <c r="I4" s="287" t="s">
        <v>123</v>
      </c>
      <c r="J4" s="275" t="s">
        <v>132</v>
      </c>
      <c r="K4" s="287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89" t="s">
        <v>137</v>
      </c>
      <c r="W4" s="275" t="s">
        <v>44</v>
      </c>
      <c r="X4" s="277" t="s">
        <v>43</v>
      </c>
    </row>
    <row r="5" spans="1:24" ht="67.5" customHeight="1">
      <c r="A5" s="294"/>
      <c r="B5" s="295"/>
      <c r="C5" s="296"/>
      <c r="D5" s="313"/>
      <c r="E5" s="274"/>
      <c r="F5" s="306"/>
      <c r="G5" s="286"/>
      <c r="H5" s="276"/>
      <c r="I5" s="288"/>
      <c r="J5" s="276"/>
      <c r="K5" s="288"/>
      <c r="L5" s="278" t="s">
        <v>109</v>
      </c>
      <c r="M5" s="279"/>
      <c r="N5" s="280"/>
      <c r="O5" s="308" t="s">
        <v>125</v>
      </c>
      <c r="P5" s="309"/>
      <c r="Q5" s="310"/>
      <c r="R5" s="284" t="s">
        <v>127</v>
      </c>
      <c r="S5" s="284"/>
      <c r="T5" s="284"/>
      <c r="U5" s="288"/>
      <c r="V5" s="290"/>
      <c r="W5" s="276"/>
      <c r="X5" s="2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5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303"/>
      <c r="H106" s="303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303"/>
      <c r="H107" s="303"/>
      <c r="I107" s="265"/>
      <c r="J107" s="267"/>
      <c r="Y107" s="199"/>
    </row>
    <row r="108" spans="3:25" ht="15">
      <c r="C108" s="264"/>
      <c r="D108" s="4"/>
      <c r="F108" s="268"/>
      <c r="G108" s="307"/>
      <c r="H108" s="307"/>
      <c r="I108" s="269"/>
      <c r="J108" s="266"/>
      <c r="Y108" s="199"/>
    </row>
    <row r="109" spans="2:25" ht="16.5">
      <c r="B109" s="301" t="s">
        <v>148</v>
      </c>
      <c r="C109" s="301"/>
      <c r="D109" s="270"/>
      <c r="E109" s="270">
        <f>3396166.95/1000</f>
        <v>3396.1669500000003</v>
      </c>
      <c r="F109" s="271" t="s">
        <v>149</v>
      </c>
      <c r="G109" s="303"/>
      <c r="H109" s="303"/>
      <c r="I109" s="272"/>
      <c r="J109" s="266"/>
      <c r="Y109" s="199"/>
    </row>
  </sheetData>
  <sheetProtection/>
  <mergeCells count="27"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2018-02-27T09:30:45Z</cp:lastPrinted>
  <dcterms:created xsi:type="dcterms:W3CDTF">2003-07-28T11:27:56Z</dcterms:created>
  <dcterms:modified xsi:type="dcterms:W3CDTF">2018-02-27T09:48:25Z</dcterms:modified>
  <cp:category/>
  <cp:version/>
  <cp:contentType/>
  <cp:contentStatus/>
</cp:coreProperties>
</file>